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GECTL\RELATÓRIO_GESTÃO_FISCAL\Relatório_Gestão_Fiscal_RGF_2024\1º-Quadrimestre\"/>
    </mc:Choice>
  </mc:AlternateContent>
  <bookViews>
    <workbookView xWindow="20370" yWindow="-120" windowWidth="20730" windowHeight="11040"/>
  </bookViews>
  <sheets>
    <sheet name="Anexo_1_Dem_Desp_Pessoal " sheetId="1" r:id="rId1"/>
  </sheets>
  <definedNames>
    <definedName name="Planilha_1ÁreaTotal" localSheetId="0">#REF!</definedName>
    <definedName name="Planilha_1ÁreaTotal">#REF!</definedName>
    <definedName name="Planilha_1CabGráfico" localSheetId="0">#REF!</definedName>
    <definedName name="Planilha_1CabGráfico">#REF!</definedName>
    <definedName name="Planilha_1TítCols" localSheetId="0">#REF!</definedName>
    <definedName name="Planilha_1TítCols">#REF!</definedName>
    <definedName name="Planilha_1TítLins" localSheetId="0">#REF!</definedName>
    <definedName name="Planilha_1TítLins">#REF!</definedName>
    <definedName name="Planilha_2ÁreaTotal" localSheetId="0">#REF!</definedName>
    <definedName name="Planilha_2ÁreaTotal">#REF!</definedName>
    <definedName name="Planilha_2CabGráfico" localSheetId="0">#REF!</definedName>
    <definedName name="Planilha_2CabGráfico">#REF!</definedName>
    <definedName name="Planilha_2TítCols" localSheetId="0">#REF!</definedName>
    <definedName name="Planilha_2TítCols">#REF!</definedName>
    <definedName name="Planilha_2TítLins" localSheetId="0">#REF!</definedName>
    <definedName name="Planilha_2TítLins">#REF!</definedName>
    <definedName name="Planilha_3ÁreaTotal" localSheetId="0">#REF!</definedName>
    <definedName name="Planilha_3ÁreaTotal">#REF!</definedName>
    <definedName name="Planilha_3CabGráfico" localSheetId="0">#REF!</definedName>
    <definedName name="Planilha_3CabGráfico">#REF!</definedName>
    <definedName name="Planilha_3TítCols" localSheetId="0">#REF!</definedName>
    <definedName name="Planilha_3TítCols">#REF!</definedName>
    <definedName name="Planilha_3TítLins" localSheetId="0">#REF!</definedName>
    <definedName name="Planilha_3TítLins">#REF!</definedName>
    <definedName name="Planilha_4ÁreaTotal" localSheetId="0">#REF!</definedName>
    <definedName name="Planilha_4ÁreaTotal">#REF!</definedName>
    <definedName name="Planilha_4TítCols" localSheetId="0">#REF!</definedName>
    <definedName name="Planilha_4TítCols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VpugueJJRm/fdliksoqw9nX94HhdkJ2tPphLi/jP2Bs="/>
    </ext>
  </extLst>
</workbook>
</file>

<file path=xl/calcChain.xml><?xml version="1.0" encoding="utf-8"?>
<calcChain xmlns="http://schemas.openxmlformats.org/spreadsheetml/2006/main">
  <c r="N49" i="1" l="1"/>
  <c r="O23" i="1" l="1"/>
  <c r="N46" i="1" l="1"/>
  <c r="N48" i="1" s="1"/>
  <c r="N50" i="1" l="1"/>
  <c r="O25" i="1"/>
  <c r="O22" i="1"/>
  <c r="N37" i="1"/>
  <c r="N36" i="1"/>
  <c r="N35" i="1"/>
  <c r="N34" i="1"/>
  <c r="N33" i="1"/>
  <c r="N32" i="1"/>
  <c r="N31" i="1"/>
  <c r="N29" i="1"/>
  <c r="N28" i="1"/>
  <c r="N27" i="1"/>
  <c r="N26" i="1"/>
  <c r="N24" i="1"/>
  <c r="N23" i="1"/>
  <c r="O21" i="1" l="1"/>
  <c r="J25" i="1" l="1"/>
  <c r="K25" i="1" l="1"/>
  <c r="L25" i="1"/>
  <c r="M25" i="1"/>
  <c r="J22" i="1"/>
  <c r="K22" i="1"/>
  <c r="K21" i="1" s="1"/>
  <c r="L22" i="1"/>
  <c r="M22" i="1"/>
  <c r="M21" i="1" l="1"/>
  <c r="L21" i="1"/>
  <c r="J21" i="1"/>
  <c r="O50" i="1" l="1"/>
  <c r="O49" i="1"/>
  <c r="O30" i="1"/>
  <c r="O38" i="1" s="1"/>
  <c r="I30" i="1"/>
  <c r="H30" i="1"/>
  <c r="G30" i="1"/>
  <c r="F30" i="1"/>
  <c r="E30" i="1"/>
  <c r="D30" i="1"/>
  <c r="C30" i="1"/>
  <c r="B30" i="1"/>
  <c r="I25" i="1"/>
  <c r="H25" i="1"/>
  <c r="G25" i="1"/>
  <c r="F25" i="1"/>
  <c r="E25" i="1"/>
  <c r="D25" i="1"/>
  <c r="C25" i="1"/>
  <c r="B25" i="1"/>
  <c r="N25" i="1" s="1"/>
  <c r="I22" i="1"/>
  <c r="H22" i="1"/>
  <c r="H21" i="1" s="1"/>
  <c r="H38" i="1" s="1"/>
  <c r="G22" i="1"/>
  <c r="G21" i="1" s="1"/>
  <c r="G38" i="1" s="1"/>
  <c r="F22" i="1"/>
  <c r="E22" i="1"/>
  <c r="D22" i="1"/>
  <c r="C22" i="1"/>
  <c r="B22" i="1"/>
  <c r="N22" i="1" s="1"/>
  <c r="I21" i="1"/>
  <c r="I38" i="1" s="1"/>
  <c r="E21" i="1" l="1"/>
  <c r="E38" i="1" s="1"/>
  <c r="C21" i="1"/>
  <c r="C38" i="1" s="1"/>
  <c r="F21" i="1"/>
  <c r="F38" i="1" s="1"/>
  <c r="D21" i="1"/>
  <c r="D38" i="1" s="1"/>
  <c r="B21" i="1"/>
  <c r="N21" i="1" l="1"/>
  <c r="B38" i="1"/>
  <c r="J30" i="1" l="1"/>
  <c r="L30" i="1"/>
  <c r="L38" i="1" s="1"/>
  <c r="M30" i="1"/>
  <c r="M38" i="1" s="1"/>
  <c r="K30" i="1"/>
  <c r="K38" i="1" s="1"/>
  <c r="J38" i="1" l="1"/>
  <c r="N30" i="1"/>
  <c r="N38" i="1" s="1"/>
  <c r="N47" i="1" s="1"/>
  <c r="O47" i="1" s="1"/>
</calcChain>
</file>

<file path=xl/sharedStrings.xml><?xml version="1.0" encoding="utf-8"?>
<sst xmlns="http://schemas.openxmlformats.org/spreadsheetml/2006/main" count="74" uniqueCount="71">
  <si>
    <t>PODER JUDICIÁRIO</t>
  </si>
  <si>
    <t>TRIBUNAL DE JUSTIÇA DO ESTADO DO ACRE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</si>
  <si>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</si>
  <si>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</si>
  <si>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</si>
  <si>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</si>
  <si>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</si>
  <si>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</si>
  <si>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</si>
  <si>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05/2023</t>
  </si>
  <si>
    <t>06/2023</t>
  </si>
  <si>
    <t>07/2023</t>
  </si>
  <si>
    <t>08/2023</t>
  </si>
  <si>
    <t>09/2023</t>
  </si>
  <si>
    <t>10/2023</t>
  </si>
  <si>
    <t>11/2023</t>
  </si>
  <si>
    <t>12/2023</t>
  </si>
  <si>
    <t>TOTAL</t>
  </si>
  <si>
    <t>INSCRITAS EM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</si>
  <si>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</si>
  <si>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</si>
  <si>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</si>
  <si>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</si>
  <si>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</si>
  <si>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</si>
  <si>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</si>
  <si>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Pessoal Ativo</t>
  </si>
  <si>
    <t>Vencimentos, Vantagens e Outras Despesas Variáveis</t>
  </si>
  <si>
    <t>Obrigações Patronais</t>
  </si>
  <si>
    <t>Pessoal Inativo e Pensionistas</t>
  </si>
  <si>
    <t>Aposentadorias, Reserva e Reformas</t>
  </si>
  <si>
    <t>Pensões</t>
  </si>
  <si>
    <r>
      <rPr>
        <b/>
        <sz val="12"/>
        <color theme="1"/>
        <rFont val="Times New Roman"/>
        <family val="1"/>
      </rPr>
      <t>Outras despesas de pessoal decorrentes de contratos de terceirização ou de contratação de forma indireta</t>
    </r>
    <r>
      <rPr>
        <sz val="12"/>
        <color theme="1"/>
        <rFont val="Times New Roman"/>
        <family val="1"/>
      </rPr>
      <t xml:space="preserve"> (§ 1º do art. 18 da LRF)</t>
    </r>
  </si>
  <si>
    <t>Despesa com Pessoal não executada Orçamentariamente</t>
  </si>
  <si>
    <t xml:space="preserve">DESPESAS NÃO COMPUTADAS (II) (§ 1º do art. 19 da LRF) </t>
  </si>
  <si>
    <t>Indenizações por Demissão e Incentivos à Demissão Voluntária e Deduções Constitucionais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</si>
  <si>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</si>
  <si>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</si>
  <si>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</si>
  <si>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</si>
  <si>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</si>
  <si>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</si>
  <si>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 xml:space="preserve">   % SOBRE A RCL AJUSTADA</t>
  </si>
  <si>
    <t>RECEITA CORRENTE LÍQUIDA - RCL (IV)</t>
  </si>
  <si>
    <t>-</t>
  </si>
  <si>
    <r>
      <rPr>
        <sz val="12"/>
        <color theme="1"/>
        <rFont val="Times New Roman"/>
        <family val="1"/>
      </rPr>
      <t xml:space="preserve">(-) Transferências obrigatórias da União relativas às emendas individuais (art. 166-A, §1º, da CF) (V) </t>
    </r>
    <r>
      <rPr>
        <sz val="12"/>
        <color theme="1"/>
        <rFont val="Calibri"/>
        <family val="2"/>
      </rPr>
      <t xml:space="preserve">  </t>
    </r>
  </si>
  <si>
    <r>
      <rPr>
        <sz val="12"/>
        <color theme="1"/>
        <rFont val="Times New Roman"/>
        <family val="1"/>
      </rPr>
      <t xml:space="preserve">(-) Transferências obrigatórias da União relativas às emendas de bancada (art. 166, §16, da CF) e ao vencimento dos agentes comunitários de saúde e de combate às endemias (CF, art. 198, §11) (VI) </t>
    </r>
    <r>
      <rPr>
        <sz val="12"/>
        <color theme="1"/>
        <rFont val="Calibri"/>
        <family val="2"/>
      </rPr>
      <t xml:space="preserve">  </t>
    </r>
  </si>
  <si>
    <t>= 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</si>
  <si>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</si>
  <si>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</si>
  <si>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</si>
  <si>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</si>
  <si>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r>
      <rPr>
        <sz val="22"/>
        <color theme="1"/>
        <rFont val="Times New Roman"/>
        <family val="1"/>
      </rPr>
      <t xml:space="preserve">Desembargadora </t>
    </r>
    <r>
      <rPr>
        <b/>
        <sz val="22"/>
        <color theme="1"/>
        <rFont val="Times New Roman"/>
        <family val="1"/>
      </rPr>
      <t>Regina Ferrari</t>
    </r>
  </si>
  <si>
    <t>Samya Ester da Silveira Gouveia Assis</t>
  </si>
  <si>
    <t>Alzenir Pinheiro de Carvalho</t>
  </si>
  <si>
    <t>Rodrigo Roesler</t>
  </si>
  <si>
    <t>Presidente</t>
  </si>
  <si>
    <t>Diretora de Finanças</t>
  </si>
  <si>
    <t>Gerente de Contabilidade / CRC/AC-002125/O-2</t>
  </si>
  <si>
    <t>Auditor-Chefe da Auditoria Interna</t>
  </si>
  <si>
    <t>Agentes Comunitários de Saúde e de Combate às Endemias com Recursos Vinculados (CF, art. 198, §11)</t>
  </si>
  <si>
    <t>Parcela dedutível referente ao piso salarial do Enfermeiro, Técnico de Enfermagem, Auxiliar de Enfermagem e Parteira (ADCT, art. 38, §2º)</t>
  </si>
  <si>
    <t>Outras Deduções Constitucionais ou Legais</t>
  </si>
  <si>
    <t>(-) Transferências da União relativas à remuneração dos agentes comunitários de saúde e de combate às endemias (CF, art. 198, §11)</t>
  </si>
  <si>
    <t>(-) Outras Deduções Constitucionais ou Legais</t>
  </si>
  <si>
    <t>JANEIRO/2024 a ABRIL/2024</t>
  </si>
  <si>
    <t>01/2024</t>
  </si>
  <si>
    <t>02/2024</t>
  </si>
  <si>
    <t>03/2024</t>
  </si>
  <si>
    <t>04/2024</t>
  </si>
  <si>
    <t>FONTE: Sistema de execução orçamentária, financeira, contábil e patrimonial do Judiciário do Estado do Acre – GRP/WEB (Sistema Thema/GRP) e Demonstrativo da Receita Corrente Liquida do Estado do Acre; Unidade Responsável: Gerência de Contabilidade; Data da Emissão: 28/05/2024, 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</si>
</sst>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R$ &quot;#,##0.00_);[Red]\(&quot;R$ &quot;#,##0.00\)"/>
    <numFmt numFmtId="165" formatCode="#,##0.00_ ;\-#,##0.00\ "/>
    <numFmt numFmtId="166" formatCode="_-* #,##0.00_-;\-* #,##0.00_-;_-* &quot;-&quot;??_-;_-@"/>
  </numFmts>
  <fonts count="20" x14ac:knownFonts="1">
    <font>
      <sz val="10"/>
      <color rgb="FF000000"/>
      <name val="Arial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Arial"/>
      <scheme val="minor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2" borderId="11" xfId="0" applyFont="1" applyFill="1" applyBorder="1"/>
    <xf numFmtId="4" fontId="3" fillId="2" borderId="12" xfId="0" applyNumberFormat="1" applyFont="1" applyFill="1" applyBorder="1"/>
    <xf numFmtId="0" fontId="3" fillId="0" borderId="9" xfId="0" applyFont="1" applyBorder="1" applyAlignment="1">
      <alignment horizontal="left"/>
    </xf>
    <xf numFmtId="4" fontId="3" fillId="0" borderId="8" xfId="0" applyNumberFormat="1" applyFont="1" applyBorder="1"/>
    <xf numFmtId="4" fontId="1" fillId="0" borderId="14" xfId="0" applyNumberFormat="1" applyFont="1" applyBorder="1"/>
    <xf numFmtId="0" fontId="1" fillId="0" borderId="9" xfId="0" applyFont="1" applyBorder="1" applyAlignment="1">
      <alignment horizontal="left"/>
    </xf>
    <xf numFmtId="4" fontId="1" fillId="0" borderId="8" xfId="0" applyNumberFormat="1" applyFont="1" applyBorder="1"/>
    <xf numFmtId="4" fontId="2" fillId="0" borderId="0" xfId="0" applyNumberFormat="1" applyFont="1"/>
    <xf numFmtId="0" fontId="1" fillId="0" borderId="9" xfId="0" applyFont="1" applyBorder="1" applyAlignment="1">
      <alignment horizontal="left" vertical="center" wrapText="1"/>
    </xf>
    <xf numFmtId="0" fontId="3" fillId="0" borderId="9" xfId="0" applyFont="1" applyBorder="1"/>
    <xf numFmtId="0" fontId="3" fillId="2" borderId="15" xfId="0" applyFont="1" applyFill="1" applyBorder="1"/>
    <xf numFmtId="4" fontId="3" fillId="2" borderId="16" xfId="0" applyNumberFormat="1" applyFont="1" applyFill="1" applyBorder="1"/>
    <xf numFmtId="4" fontId="3" fillId="0" borderId="0" xfId="0" applyNumberFormat="1" applyFont="1"/>
    <xf numFmtId="0" fontId="3" fillId="2" borderId="1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165" fontId="3" fillId="0" borderId="16" xfId="0" applyNumberFormat="1" applyFont="1" applyBorder="1"/>
    <xf numFmtId="166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left" wrapText="1"/>
    </xf>
    <xf numFmtId="4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49" fontId="1" fillId="3" borderId="17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0" fontId="3" fillId="2" borderId="16" xfId="0" applyNumberFormat="1" applyFont="1" applyFill="1" applyBorder="1"/>
    <xf numFmtId="10" fontId="1" fillId="0" borderId="16" xfId="0" applyNumberFormat="1" applyFont="1" applyBorder="1"/>
    <xf numFmtId="0" fontId="3" fillId="3" borderId="17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0" fillId="0" borderId="0" xfId="0"/>
    <xf numFmtId="0" fontId="3" fillId="2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 wrapText="1"/>
    </xf>
    <xf numFmtId="49" fontId="1" fillId="3" borderId="18" xfId="0" applyNumberFormat="1" applyFont="1" applyFill="1" applyBorder="1" applyAlignment="1">
      <alignment horizontal="left" wrapText="1"/>
    </xf>
    <xf numFmtId="0" fontId="3" fillId="3" borderId="1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49" fontId="1" fillId="3" borderId="19" xfId="0" applyNumberFormat="1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wrapText="1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" fontId="3" fillId="2" borderId="18" xfId="0" applyNumberFormat="1" applyFont="1" applyFill="1" applyBorder="1"/>
    <xf numFmtId="4" fontId="3" fillId="2" borderId="19" xfId="0" applyNumberFormat="1" applyFont="1" applyFill="1" applyBorder="1"/>
    <xf numFmtId="4" fontId="3" fillId="2" borderId="1" xfId="0" applyNumberFormat="1" applyFont="1" applyFill="1" applyBorder="1"/>
    <xf numFmtId="4" fontId="3" fillId="2" borderId="13" xfId="0" applyNumberFormat="1" applyFont="1" applyFill="1" applyBorder="1"/>
    <xf numFmtId="4" fontId="3" fillId="0" borderId="11" xfId="0" applyNumberFormat="1" applyFont="1" applyBorder="1"/>
    <xf numFmtId="4" fontId="1" fillId="0" borderId="11" xfId="0" applyNumberFormat="1" applyFont="1" applyBorder="1"/>
    <xf numFmtId="4" fontId="3" fillId="0" borderId="14" xfId="0" applyNumberFormat="1" applyFont="1" applyBorder="1"/>
    <xf numFmtId="4" fontId="3" fillId="2" borderId="21" xfId="0" applyNumberFormat="1" applyFont="1" applyFill="1" applyBorder="1"/>
    <xf numFmtId="4" fontId="3" fillId="0" borderId="22" xfId="0" applyNumberFormat="1" applyFont="1" applyBorder="1"/>
    <xf numFmtId="4" fontId="3" fillId="2" borderId="23" xfId="0" applyNumberFormat="1" applyFont="1" applyFill="1" applyBorder="1"/>
    <xf numFmtId="0" fontId="14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43" fontId="16" fillId="0" borderId="20" xfId="1" applyFont="1" applyFill="1" applyBorder="1"/>
    <xf numFmtId="4" fontId="16" fillId="0" borderId="20" xfId="0" applyNumberFormat="1" applyFont="1" applyFill="1" applyBorder="1"/>
    <xf numFmtId="4" fontId="3" fillId="0" borderId="11" xfId="0" applyNumberFormat="1" applyFont="1" applyFill="1" applyBorder="1"/>
    <xf numFmtId="4" fontId="3" fillId="0" borderId="22" xfId="0" applyNumberFormat="1" applyFont="1" applyFill="1" applyBorder="1"/>
    <xf numFmtId="2" fontId="16" fillId="0" borderId="20" xfId="0" applyNumberFormat="1" applyFont="1" applyFill="1" applyBorder="1"/>
    <xf numFmtId="4" fontId="1" fillId="0" borderId="11" xfId="0" applyNumberFormat="1" applyFont="1" applyFill="1" applyBorder="1"/>
    <xf numFmtId="4" fontId="1" fillId="0" borderId="8" xfId="0" applyNumberFormat="1" applyFont="1" applyFill="1" applyBorder="1"/>
    <xf numFmtId="43" fontId="16" fillId="0" borderId="24" xfId="1" applyFont="1" applyFill="1" applyBorder="1"/>
    <xf numFmtId="4" fontId="1" fillId="0" borderId="10" xfId="0" applyNumberFormat="1" applyFont="1" applyFill="1" applyBorder="1"/>
    <xf numFmtId="4" fontId="1" fillId="0" borderId="16" xfId="0" applyNumberFormat="1" applyFont="1" applyFill="1" applyBorder="1"/>
    <xf numFmtId="0" fontId="14" fillId="0" borderId="18" xfId="0" applyFont="1" applyFill="1" applyBorder="1" applyAlignment="1">
      <alignment horizontal="left" wrapText="1"/>
    </xf>
    <xf numFmtId="4" fontId="17" fillId="2" borderId="13" xfId="0" applyNumberFormat="1" applyFont="1" applyFill="1" applyBorder="1"/>
    <xf numFmtId="4" fontId="17" fillId="0" borderId="14" xfId="0" applyNumberFormat="1" applyFont="1" applyBorder="1"/>
    <xf numFmtId="4" fontId="14" fillId="0" borderId="14" xfId="0" applyNumberFormat="1" applyFont="1" applyBorder="1" applyAlignment="1">
      <alignment horizontal="right"/>
    </xf>
    <xf numFmtId="4" fontId="17" fillId="0" borderId="14" xfId="0" applyNumberFormat="1" applyFont="1" applyBorder="1" applyAlignment="1">
      <alignment horizontal="right"/>
    </xf>
    <xf numFmtId="4" fontId="14" fillId="0" borderId="14" xfId="0" applyNumberFormat="1" applyFont="1" applyBorder="1"/>
    <xf numFmtId="4" fontId="17" fillId="2" borderId="17" xfId="0" applyNumberFormat="1" applyFont="1" applyFill="1" applyBorder="1"/>
    <xf numFmtId="4" fontId="1" fillId="0" borderId="16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4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0" xfId="0" applyFont="1" applyBorder="1"/>
    <xf numFmtId="0" fontId="3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0</xdr:row>
          <xdr:rowOff>0</xdr:rowOff>
        </xdr:from>
        <xdr:to>
          <xdr:col>7</xdr:col>
          <xdr:colOff>152400</xdr:colOff>
          <xdr:row>4</xdr:row>
          <xdr:rowOff>9525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070714C-5344-6E51-1CF7-8D50B8FB8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abSelected="1" topLeftCell="A49" zoomScale="110" zoomScaleNormal="110" workbookViewId="0">
      <pane xSplit="1" topLeftCell="B1" activePane="topRight" state="frozen"/>
      <selection pane="topRight" activeCell="A67" sqref="A67"/>
    </sheetView>
  </sheetViews>
  <sheetFormatPr defaultColWidth="12.5703125" defaultRowHeight="15" customHeight="1" x14ac:dyDescent="0.2"/>
  <cols>
    <col min="1" max="1" width="87.7109375" customWidth="1"/>
    <col min="2" max="8" width="21.7109375" customWidth="1"/>
    <col min="9" max="12" width="21.7109375" style="41" customWidth="1"/>
    <col min="13" max="13" width="21.7109375" customWidth="1"/>
    <col min="14" max="14" width="29" customWidth="1"/>
    <col min="15" max="15" width="45" customWidth="1"/>
    <col min="16" max="16" width="9.28515625" customWidth="1"/>
    <col min="17" max="17" width="15.42578125" customWidth="1"/>
    <col min="18" max="26" width="8" customWidth="1"/>
  </cols>
  <sheetData>
    <row r="1" spans="1:2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90" t="s">
        <v>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90" t="s">
        <v>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92" t="s">
        <v>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3">
      <c r="A10" s="93" t="s">
        <v>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92" t="s">
        <v>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93" t="s">
        <v>65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">
      <c r="A15" s="94" t="s">
        <v>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 x14ac:dyDescent="0.2">
      <c r="A16" s="100" t="s">
        <v>7</v>
      </c>
      <c r="B16" s="101"/>
      <c r="C16" s="101"/>
      <c r="D16" s="101"/>
      <c r="E16" s="101"/>
      <c r="F16" s="101"/>
      <c r="G16" s="101"/>
      <c r="H16" s="101"/>
      <c r="I16" s="101"/>
      <c r="J16" s="102"/>
      <c r="K16" s="102"/>
      <c r="L16" s="102"/>
      <c r="M16" s="102"/>
      <c r="N16" s="101"/>
      <c r="O16" s="10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04" t="s">
        <v>8</v>
      </c>
      <c r="B17" s="97" t="s">
        <v>9</v>
      </c>
      <c r="C17" s="97" t="s">
        <v>10</v>
      </c>
      <c r="D17" s="97" t="s">
        <v>11</v>
      </c>
      <c r="E17" s="97" t="s">
        <v>12</v>
      </c>
      <c r="F17" s="97" t="s">
        <v>13</v>
      </c>
      <c r="G17" s="97" t="s">
        <v>14</v>
      </c>
      <c r="H17" s="97" t="s">
        <v>15</v>
      </c>
      <c r="I17" s="87" t="s">
        <v>16</v>
      </c>
      <c r="J17" s="87" t="s">
        <v>66</v>
      </c>
      <c r="K17" s="87" t="s">
        <v>67</v>
      </c>
      <c r="L17" s="87" t="s">
        <v>68</v>
      </c>
      <c r="M17" s="87" t="s">
        <v>69</v>
      </c>
      <c r="N17" s="52" t="s">
        <v>17</v>
      </c>
      <c r="O17" s="6" t="s">
        <v>18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98"/>
      <c r="B18" s="98"/>
      <c r="C18" s="98"/>
      <c r="D18" s="98"/>
      <c r="E18" s="98"/>
      <c r="F18" s="98"/>
      <c r="G18" s="98"/>
      <c r="H18" s="98"/>
      <c r="I18" s="88"/>
      <c r="J18" s="88"/>
      <c r="K18" s="88"/>
      <c r="L18" s="88"/>
      <c r="M18" s="88"/>
      <c r="N18" s="53" t="s">
        <v>19</v>
      </c>
      <c r="O18" s="6" t="s">
        <v>20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25">
      <c r="A19" s="98"/>
      <c r="B19" s="98"/>
      <c r="C19" s="98"/>
      <c r="D19" s="98"/>
      <c r="E19" s="98"/>
      <c r="F19" s="98"/>
      <c r="G19" s="98"/>
      <c r="H19" s="98"/>
      <c r="I19" s="88"/>
      <c r="J19" s="88"/>
      <c r="K19" s="88"/>
      <c r="L19" s="88"/>
      <c r="M19" s="88"/>
      <c r="N19" s="53" t="s">
        <v>21</v>
      </c>
      <c r="O19" s="7" t="s">
        <v>22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9"/>
      <c r="B20" s="99"/>
      <c r="C20" s="99"/>
      <c r="D20" s="99"/>
      <c r="E20" s="99"/>
      <c r="F20" s="99"/>
      <c r="G20" s="99"/>
      <c r="H20" s="99"/>
      <c r="I20" s="89"/>
      <c r="J20" s="89"/>
      <c r="K20" s="89"/>
      <c r="L20" s="89"/>
      <c r="M20" s="89"/>
      <c r="N20" s="54" t="s">
        <v>23</v>
      </c>
      <c r="O20" s="8" t="s">
        <v>24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9" t="s">
        <v>25</v>
      </c>
      <c r="B21" s="10">
        <f t="shared" ref="B21:H21" si="0">B22+B25+B28</f>
        <v>24180028.75</v>
      </c>
      <c r="C21" s="10">
        <f t="shared" si="0"/>
        <v>28657128.43</v>
      </c>
      <c r="D21" s="10">
        <f t="shared" si="0"/>
        <v>23783875.780000001</v>
      </c>
      <c r="E21" s="10">
        <f t="shared" si="0"/>
        <v>25370018.18</v>
      </c>
      <c r="F21" s="10">
        <f t="shared" si="0"/>
        <v>22066715.149999999</v>
      </c>
      <c r="G21" s="10">
        <f t="shared" si="0"/>
        <v>24094903.899999999</v>
      </c>
      <c r="H21" s="10">
        <f t="shared" si="0"/>
        <v>24196421.579999998</v>
      </c>
      <c r="I21" s="57">
        <f>I22+I25+I28</f>
        <v>53962041.469999999</v>
      </c>
      <c r="J21" s="57">
        <f>J22+J25+J28</f>
        <v>28405040.609999999</v>
      </c>
      <c r="K21" s="57">
        <f>K22+K25+K28</f>
        <v>28517453.73</v>
      </c>
      <c r="L21" s="57">
        <f t="shared" ref="L21:M21" si="1">L22+L25+L28</f>
        <v>27983624.84</v>
      </c>
      <c r="M21" s="62">
        <f t="shared" si="1"/>
        <v>26909496.190000001</v>
      </c>
      <c r="N21" s="58">
        <f t="shared" ref="N21" si="2">SUM(B21:M21)</f>
        <v>338126748.61000001</v>
      </c>
      <c r="O21" s="80">
        <f>O22+O25+O28+O29</f>
        <v>33297119.57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.75" customHeight="1" x14ac:dyDescent="0.25">
      <c r="A22" s="11" t="s">
        <v>26</v>
      </c>
      <c r="B22" s="12">
        <f t="shared" ref="B22:H22" si="3">SUM(B23:B24)</f>
        <v>19083047.449999999</v>
      </c>
      <c r="C22" s="12">
        <f t="shared" si="3"/>
        <v>22920332.350000001</v>
      </c>
      <c r="D22" s="12">
        <f t="shared" si="3"/>
        <v>18454012.489999998</v>
      </c>
      <c r="E22" s="12">
        <f t="shared" si="3"/>
        <v>20478047.34</v>
      </c>
      <c r="F22" s="12">
        <f t="shared" si="3"/>
        <v>17284512.43</v>
      </c>
      <c r="G22" s="12">
        <f t="shared" si="3"/>
        <v>19236145.920000002</v>
      </c>
      <c r="H22" s="12">
        <f t="shared" si="3"/>
        <v>19249677.73</v>
      </c>
      <c r="I22" s="59">
        <f>SUM(I23:I24)</f>
        <v>40970593.840000004</v>
      </c>
      <c r="J22" s="59">
        <f t="shared" ref="J22:M22" si="4">SUM(J23:J24)</f>
        <v>23404537.289999999</v>
      </c>
      <c r="K22" s="59">
        <f t="shared" si="4"/>
        <v>23106410.010000002</v>
      </c>
      <c r="L22" s="59">
        <f t="shared" si="4"/>
        <v>20837246.32</v>
      </c>
      <c r="M22" s="63">
        <f t="shared" si="4"/>
        <v>21271566.289999999</v>
      </c>
      <c r="N22" s="61">
        <f t="shared" ref="N22:N37" si="5">SUM(B22:M22)</f>
        <v>266296129.46000001</v>
      </c>
      <c r="O22" s="81">
        <f>O23+O24</f>
        <v>17609016.050000001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 x14ac:dyDescent="0.25">
      <c r="A23" s="68" t="s">
        <v>27</v>
      </c>
      <c r="B23" s="15">
        <v>17274759.550000001</v>
      </c>
      <c r="C23" s="15">
        <v>20905851.23</v>
      </c>
      <c r="D23" s="15">
        <v>16541429.279999999</v>
      </c>
      <c r="E23" s="15">
        <v>16926036.460000001</v>
      </c>
      <c r="F23" s="15">
        <v>16953648.260000002</v>
      </c>
      <c r="G23" s="15">
        <v>17244751.48</v>
      </c>
      <c r="H23" s="15">
        <v>17275031.559999999</v>
      </c>
      <c r="I23" s="60">
        <v>35044024.619999997</v>
      </c>
      <c r="J23" s="69">
        <v>21433654.079999998</v>
      </c>
      <c r="K23" s="70">
        <v>22750066.260000002</v>
      </c>
      <c r="L23" s="70">
        <v>18789594.620000001</v>
      </c>
      <c r="M23" s="70">
        <v>19185531.609999999</v>
      </c>
      <c r="N23" s="13">
        <f t="shared" si="5"/>
        <v>240324379.00999999</v>
      </c>
      <c r="O23" s="82">
        <f>17309499.87-483.82</f>
        <v>17309016.050000001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25">
      <c r="A24" s="68" t="s">
        <v>28</v>
      </c>
      <c r="B24" s="15">
        <v>1808287.9</v>
      </c>
      <c r="C24" s="15">
        <v>2014481.12</v>
      </c>
      <c r="D24" s="15">
        <v>1912583.21</v>
      </c>
      <c r="E24" s="15">
        <v>3552010.88</v>
      </c>
      <c r="F24" s="15">
        <v>330864.17</v>
      </c>
      <c r="G24" s="15">
        <v>1991394.44</v>
      </c>
      <c r="H24" s="15">
        <v>1974646.17</v>
      </c>
      <c r="I24" s="60">
        <v>5926569.2199999997</v>
      </c>
      <c r="J24" s="70">
        <v>1970883.21</v>
      </c>
      <c r="K24" s="70">
        <v>356343.75</v>
      </c>
      <c r="L24" s="70">
        <v>2047651.7</v>
      </c>
      <c r="M24" s="70">
        <v>2086034.68</v>
      </c>
      <c r="N24" s="13">
        <f t="shared" si="5"/>
        <v>25971750.449999999</v>
      </c>
      <c r="O24" s="82">
        <v>300000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25">
      <c r="A25" s="11" t="s">
        <v>29</v>
      </c>
      <c r="B25" s="12">
        <f t="shared" ref="B25:H25" si="6">SUM(B26:B27)</f>
        <v>5096981.3</v>
      </c>
      <c r="C25" s="12">
        <f t="shared" si="6"/>
        <v>5736796.0800000001</v>
      </c>
      <c r="D25" s="12">
        <f t="shared" si="6"/>
        <v>5329863.29</v>
      </c>
      <c r="E25" s="12">
        <f t="shared" si="6"/>
        <v>4891970.84</v>
      </c>
      <c r="F25" s="12">
        <f t="shared" si="6"/>
        <v>4782202.72</v>
      </c>
      <c r="G25" s="12">
        <f t="shared" si="6"/>
        <v>4858757.9800000004</v>
      </c>
      <c r="H25" s="12">
        <f t="shared" si="6"/>
        <v>4946743.8499999996</v>
      </c>
      <c r="I25" s="59">
        <f>SUM(I26:I27)</f>
        <v>12991447.630000001</v>
      </c>
      <c r="J25" s="71">
        <f>SUM(J26:J27)</f>
        <v>5000503.32</v>
      </c>
      <c r="K25" s="71">
        <f t="shared" ref="K25:M25" si="7">SUM(K26:K27)</f>
        <v>5411043.7199999997</v>
      </c>
      <c r="L25" s="71">
        <f t="shared" si="7"/>
        <v>7146378.5199999996</v>
      </c>
      <c r="M25" s="72">
        <f t="shared" si="7"/>
        <v>5637929.9000000004</v>
      </c>
      <c r="N25" s="61">
        <f t="shared" si="5"/>
        <v>71830619.150000006</v>
      </c>
      <c r="O25" s="81">
        <f>SUM(O26:O27)</f>
        <v>15688103.52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25">
      <c r="A26" s="68" t="s">
        <v>30</v>
      </c>
      <c r="B26" s="15">
        <v>3939283.29</v>
      </c>
      <c r="C26" s="15">
        <v>4319710.74</v>
      </c>
      <c r="D26" s="15">
        <v>3998447.15</v>
      </c>
      <c r="E26" s="15">
        <v>3828439.63</v>
      </c>
      <c r="F26" s="15">
        <v>3692333.85</v>
      </c>
      <c r="G26" s="15">
        <v>3798468.21</v>
      </c>
      <c r="H26" s="15">
        <v>3879758.89</v>
      </c>
      <c r="I26" s="60">
        <v>8456465.3599999994</v>
      </c>
      <c r="J26" s="70">
        <v>3809905.46</v>
      </c>
      <c r="K26" s="70">
        <v>3912266.55</v>
      </c>
      <c r="L26" s="70">
        <v>3976943.46</v>
      </c>
      <c r="M26" s="70">
        <v>3922188.93</v>
      </c>
      <c r="N26" s="13">
        <f t="shared" si="5"/>
        <v>51534211.520000003</v>
      </c>
      <c r="O26" s="82">
        <v>8229773.8200000003</v>
      </c>
      <c r="P26" s="2"/>
      <c r="Q26" s="16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25">
      <c r="A27" s="68" t="s">
        <v>31</v>
      </c>
      <c r="B27" s="15">
        <v>1157698.01</v>
      </c>
      <c r="C27" s="15">
        <v>1417085.34</v>
      </c>
      <c r="D27" s="15">
        <v>1331416.1399999999</v>
      </c>
      <c r="E27" s="15">
        <v>1063531.21</v>
      </c>
      <c r="F27" s="15">
        <v>1089868.8700000001</v>
      </c>
      <c r="G27" s="15">
        <v>1060289.77</v>
      </c>
      <c r="H27" s="15">
        <v>1066984.96</v>
      </c>
      <c r="I27" s="60">
        <v>4534982.2699999996</v>
      </c>
      <c r="J27" s="70">
        <v>1190597.8600000001</v>
      </c>
      <c r="K27" s="70">
        <v>1498777.17</v>
      </c>
      <c r="L27" s="70">
        <v>3169435.06</v>
      </c>
      <c r="M27" s="70">
        <v>1715740.97</v>
      </c>
      <c r="N27" s="13">
        <f t="shared" si="5"/>
        <v>20296407.629999999</v>
      </c>
      <c r="O27" s="82">
        <v>7458329.7000000002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7.25" customHeight="1" x14ac:dyDescent="0.25">
      <c r="A28" s="17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59">
        <v>0</v>
      </c>
      <c r="J28" s="71">
        <v>0</v>
      </c>
      <c r="K28" s="71">
        <v>0</v>
      </c>
      <c r="L28" s="71">
        <v>0</v>
      </c>
      <c r="M28" s="72">
        <v>0</v>
      </c>
      <c r="N28" s="61">
        <f t="shared" si="5"/>
        <v>0</v>
      </c>
      <c r="O28" s="83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67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59">
        <v>0</v>
      </c>
      <c r="J29" s="71">
        <v>0</v>
      </c>
      <c r="K29" s="71">
        <v>0</v>
      </c>
      <c r="L29" s="71">
        <v>0</v>
      </c>
      <c r="M29" s="72">
        <v>0</v>
      </c>
      <c r="N29" s="61">
        <f t="shared" si="5"/>
        <v>0</v>
      </c>
      <c r="O29" s="83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25">
      <c r="A30" s="18" t="s">
        <v>34</v>
      </c>
      <c r="B30" s="12">
        <f t="shared" ref="B30:H30" si="8">B31+B32+B33+B34</f>
        <v>3217613.33</v>
      </c>
      <c r="C30" s="12">
        <f t="shared" si="8"/>
        <v>5247771.1500000004</v>
      </c>
      <c r="D30" s="12">
        <f t="shared" si="8"/>
        <v>3685244.83</v>
      </c>
      <c r="E30" s="12">
        <f t="shared" si="8"/>
        <v>3576620.44</v>
      </c>
      <c r="F30" s="12">
        <f t="shared" si="8"/>
        <v>3706795.89</v>
      </c>
      <c r="G30" s="12">
        <f t="shared" si="8"/>
        <v>3825483.56</v>
      </c>
      <c r="H30" s="12">
        <f t="shared" si="8"/>
        <v>2162600.59</v>
      </c>
      <c r="I30" s="59">
        <f>I31+I32+I33+I34</f>
        <v>9383330.8399999999</v>
      </c>
      <c r="J30" s="71">
        <f t="shared" ref="J30:M30" si="9">J31+J32+J33+J34</f>
        <v>4617766.47</v>
      </c>
      <c r="K30" s="71">
        <f t="shared" si="9"/>
        <v>6102529.1299999999</v>
      </c>
      <c r="L30" s="71">
        <f t="shared" si="9"/>
        <v>1913722.63</v>
      </c>
      <c r="M30" s="72">
        <f t="shared" si="9"/>
        <v>6065086.6299999999</v>
      </c>
      <c r="N30" s="61">
        <f t="shared" si="5"/>
        <v>53504565.490000002</v>
      </c>
      <c r="O30" s="81">
        <f>O31+O32+O33+O34</f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25">
      <c r="A31" s="68" t="s">
        <v>35</v>
      </c>
      <c r="B31" s="15">
        <v>90294.99</v>
      </c>
      <c r="C31" s="15">
        <v>27929.919999999998</v>
      </c>
      <c r="D31" s="15">
        <v>317998.84999999998</v>
      </c>
      <c r="E31" s="15">
        <v>185797.71</v>
      </c>
      <c r="F31" s="15">
        <v>117365.16</v>
      </c>
      <c r="G31" s="15">
        <v>36583.629999999997</v>
      </c>
      <c r="H31" s="15">
        <v>104329.61</v>
      </c>
      <c r="I31" s="60">
        <v>201966.54</v>
      </c>
      <c r="J31" s="70">
        <v>355141</v>
      </c>
      <c r="K31" s="70">
        <v>67052.06</v>
      </c>
      <c r="L31" s="70">
        <v>30137.05</v>
      </c>
      <c r="M31" s="70">
        <v>563403.25</v>
      </c>
      <c r="N31" s="13">
        <f t="shared" si="5"/>
        <v>2097999.77</v>
      </c>
      <c r="O31" s="84">
        <v>0</v>
      </c>
      <c r="P31" s="2"/>
      <c r="Q31" s="16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25">
      <c r="A32" s="68" t="s">
        <v>36</v>
      </c>
      <c r="B32" s="15">
        <v>13231.79</v>
      </c>
      <c r="C32" s="15">
        <v>0</v>
      </c>
      <c r="D32" s="15">
        <v>0</v>
      </c>
      <c r="E32" s="15">
        <v>0</v>
      </c>
      <c r="F32" s="15">
        <v>111449.06</v>
      </c>
      <c r="G32" s="15">
        <v>68481.27</v>
      </c>
      <c r="H32" s="15">
        <v>25449.23</v>
      </c>
      <c r="I32" s="60">
        <v>0</v>
      </c>
      <c r="J32" s="73">
        <v>0</v>
      </c>
      <c r="K32" s="70">
        <v>34454.06</v>
      </c>
      <c r="L32" s="73">
        <v>0</v>
      </c>
      <c r="M32" s="73">
        <v>0</v>
      </c>
      <c r="N32" s="13">
        <f t="shared" si="5"/>
        <v>253065.41</v>
      </c>
      <c r="O32" s="84"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 x14ac:dyDescent="0.25">
      <c r="A33" s="14" t="s">
        <v>37</v>
      </c>
      <c r="B33" s="15">
        <v>0</v>
      </c>
      <c r="C33" s="15">
        <v>0</v>
      </c>
      <c r="D33" s="15">
        <v>0</v>
      </c>
      <c r="E33" s="15">
        <v>0</v>
      </c>
      <c r="F33" s="15">
        <v>47592.18</v>
      </c>
      <c r="G33" s="15">
        <v>258631.87</v>
      </c>
      <c r="H33" s="15">
        <v>212238.39</v>
      </c>
      <c r="I33" s="60">
        <v>1795551.1</v>
      </c>
      <c r="J33" s="74">
        <v>0</v>
      </c>
      <c r="K33" s="74">
        <v>0</v>
      </c>
      <c r="L33" s="74">
        <v>0</v>
      </c>
      <c r="M33" s="75">
        <v>0</v>
      </c>
      <c r="N33" s="13">
        <f t="shared" si="5"/>
        <v>2314013.54</v>
      </c>
      <c r="O33" s="84"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75" customHeight="1" x14ac:dyDescent="0.25">
      <c r="A34" s="68" t="s">
        <v>38</v>
      </c>
      <c r="B34" s="15">
        <v>3114086.55</v>
      </c>
      <c r="C34" s="15">
        <v>5219841.2300000004</v>
      </c>
      <c r="D34" s="15">
        <v>3367245.98</v>
      </c>
      <c r="E34" s="15">
        <v>3390822.73</v>
      </c>
      <c r="F34" s="15">
        <v>3430389.49</v>
      </c>
      <c r="G34" s="15">
        <v>3461786.79</v>
      </c>
      <c r="H34" s="15">
        <v>1820583.36</v>
      </c>
      <c r="I34" s="60">
        <v>7385813.2000000002</v>
      </c>
      <c r="J34" s="69">
        <v>4262625.47</v>
      </c>
      <c r="K34" s="69">
        <v>6001023.0099999998</v>
      </c>
      <c r="L34" s="69">
        <v>1883585.58</v>
      </c>
      <c r="M34" s="76">
        <v>5501683.3799999999</v>
      </c>
      <c r="N34" s="13">
        <f t="shared" si="5"/>
        <v>48839486.770000003</v>
      </c>
      <c r="O34" s="84"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40" customFormat="1" ht="34.5" customHeight="1" x14ac:dyDescent="0.25">
      <c r="A35" s="65" t="s">
        <v>60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74">
        <v>0</v>
      </c>
      <c r="K35" s="74">
        <v>0</v>
      </c>
      <c r="L35" s="74">
        <v>0</v>
      </c>
      <c r="M35" s="75">
        <v>0</v>
      </c>
      <c r="N35" s="13">
        <f t="shared" si="5"/>
        <v>0</v>
      </c>
      <c r="O35" s="84"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40" customFormat="1" ht="33" customHeight="1" x14ac:dyDescent="0.25">
      <c r="A36" s="65" t="s">
        <v>61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74">
        <v>0</v>
      </c>
      <c r="K36" s="74">
        <v>0</v>
      </c>
      <c r="L36" s="74">
        <v>0</v>
      </c>
      <c r="M36" s="75">
        <v>0</v>
      </c>
      <c r="N36" s="13">
        <f t="shared" si="5"/>
        <v>0</v>
      </c>
      <c r="O36" s="84"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40" customFormat="1" ht="27.75" customHeight="1" x14ac:dyDescent="0.25">
      <c r="A37" s="66" t="s">
        <v>62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74">
        <v>0</v>
      </c>
      <c r="K37" s="74">
        <v>0</v>
      </c>
      <c r="L37" s="74">
        <v>0</v>
      </c>
      <c r="M37" s="77">
        <v>0</v>
      </c>
      <c r="N37" s="13">
        <f t="shared" si="5"/>
        <v>0</v>
      </c>
      <c r="O37" s="84"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.75" customHeight="1" x14ac:dyDescent="0.25">
      <c r="A38" s="19" t="s">
        <v>39</v>
      </c>
      <c r="B38" s="20">
        <f t="shared" ref="B38:H38" si="10">B21-B30</f>
        <v>20962415.420000002</v>
      </c>
      <c r="C38" s="20">
        <f t="shared" si="10"/>
        <v>23409357.280000001</v>
      </c>
      <c r="D38" s="20">
        <f t="shared" si="10"/>
        <v>20098630.949999999</v>
      </c>
      <c r="E38" s="20">
        <f t="shared" si="10"/>
        <v>21793397.739999998</v>
      </c>
      <c r="F38" s="20">
        <f t="shared" si="10"/>
        <v>18359919.260000002</v>
      </c>
      <c r="G38" s="20">
        <f t="shared" si="10"/>
        <v>20269420.34</v>
      </c>
      <c r="H38" s="20">
        <f t="shared" si="10"/>
        <v>22033820.989999998</v>
      </c>
      <c r="I38" s="55">
        <f>I21-I30</f>
        <v>44578710.630000003</v>
      </c>
      <c r="J38" s="55">
        <f t="shared" ref="J38:M38" si="11">J21-J30</f>
        <v>23787274.140000001</v>
      </c>
      <c r="K38" s="55">
        <f t="shared" si="11"/>
        <v>22414924.600000001</v>
      </c>
      <c r="L38" s="55">
        <f t="shared" si="11"/>
        <v>26069902.210000001</v>
      </c>
      <c r="M38" s="64">
        <f t="shared" si="11"/>
        <v>20844409.559999999</v>
      </c>
      <c r="N38" s="56">
        <f>(N21-N30)</f>
        <v>284622183.12</v>
      </c>
      <c r="O38" s="85">
        <f>O21-O30</f>
        <v>33297119.57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.75" customHeight="1" x14ac:dyDescent="0.25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.75" customHeight="1" x14ac:dyDescent="0.25">
      <c r="A40" s="42" t="s">
        <v>40</v>
      </c>
      <c r="B40" s="22"/>
      <c r="C40" s="22"/>
      <c r="D40" s="22"/>
      <c r="E40" s="22"/>
      <c r="F40" s="22"/>
      <c r="G40" s="22"/>
      <c r="H40" s="22"/>
      <c r="I40" s="48"/>
      <c r="J40" s="48"/>
      <c r="K40" s="48"/>
      <c r="L40" s="48"/>
      <c r="M40" s="22"/>
      <c r="N40" s="23" t="s">
        <v>41</v>
      </c>
      <c r="O40" s="23" t="s">
        <v>42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7.75" customHeight="1" x14ac:dyDescent="0.25">
      <c r="A41" s="43" t="s">
        <v>43</v>
      </c>
      <c r="B41" s="24"/>
      <c r="C41" s="24"/>
      <c r="D41" s="24"/>
      <c r="E41" s="24"/>
      <c r="F41" s="24"/>
      <c r="G41" s="24"/>
      <c r="H41" s="24"/>
      <c r="I41" s="49"/>
      <c r="J41" s="49"/>
      <c r="K41" s="49"/>
      <c r="L41" s="49"/>
      <c r="M41" s="24"/>
      <c r="N41" s="25">
        <v>9146118339.6000004</v>
      </c>
      <c r="O41" s="26" t="s">
        <v>44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2.25" customHeight="1" x14ac:dyDescent="0.25">
      <c r="A42" s="44" t="s">
        <v>45</v>
      </c>
      <c r="B42" s="27"/>
      <c r="C42" s="27"/>
      <c r="D42" s="27"/>
      <c r="E42" s="27"/>
      <c r="F42" s="27"/>
      <c r="G42" s="27"/>
      <c r="H42" s="27"/>
      <c r="I42" s="47"/>
      <c r="J42" s="47"/>
      <c r="K42" s="47"/>
      <c r="L42" s="47"/>
      <c r="M42" s="27"/>
      <c r="N42" s="28">
        <v>59896858.170000002</v>
      </c>
      <c r="O42" s="26" t="s">
        <v>44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2.25" customHeight="1" x14ac:dyDescent="0.25">
      <c r="A43" s="44" t="s">
        <v>46</v>
      </c>
      <c r="B43" s="27"/>
      <c r="C43" s="27"/>
      <c r="D43" s="27"/>
      <c r="E43" s="27"/>
      <c r="F43" s="27"/>
      <c r="G43" s="27"/>
      <c r="H43" s="27"/>
      <c r="I43" s="47"/>
      <c r="J43" s="47"/>
      <c r="K43" s="47"/>
      <c r="L43" s="47"/>
      <c r="M43" s="27"/>
      <c r="N43" s="28">
        <v>7898681</v>
      </c>
      <c r="O43" s="29" t="s">
        <v>44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40" customFormat="1" ht="30" customHeight="1" x14ac:dyDescent="0.25">
      <c r="A44" s="79" t="s">
        <v>63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78">
        <v>0</v>
      </c>
      <c r="O44" s="2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40" customFormat="1" ht="30" customHeight="1" x14ac:dyDescent="0.25">
      <c r="A45" s="79" t="s">
        <v>64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78">
        <v>0</v>
      </c>
      <c r="O45" s="2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1.5" customHeight="1" x14ac:dyDescent="0.25">
      <c r="A46" s="45" t="s">
        <v>47</v>
      </c>
      <c r="B46" s="30"/>
      <c r="C46" s="30"/>
      <c r="D46" s="30"/>
      <c r="E46" s="30"/>
      <c r="F46" s="30"/>
      <c r="G46" s="30"/>
      <c r="H46" s="30"/>
      <c r="I46" s="50"/>
      <c r="J46" s="50"/>
      <c r="K46" s="50"/>
      <c r="L46" s="50"/>
      <c r="M46" s="30"/>
      <c r="N46" s="28">
        <f>N41-N42-N43-N44-N45</f>
        <v>9078322800.4300003</v>
      </c>
      <c r="O46" s="26" t="s">
        <v>44</v>
      </c>
      <c r="P46" s="3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7.75" customHeight="1" x14ac:dyDescent="0.25">
      <c r="A47" s="42" t="s">
        <v>48</v>
      </c>
      <c r="B47" s="22"/>
      <c r="C47" s="22"/>
      <c r="D47" s="22"/>
      <c r="E47" s="22"/>
      <c r="F47" s="22"/>
      <c r="G47" s="22"/>
      <c r="H47" s="22"/>
      <c r="I47" s="48"/>
      <c r="J47" s="48"/>
      <c r="K47" s="48"/>
      <c r="L47" s="48"/>
      <c r="M47" s="22"/>
      <c r="N47" s="20">
        <f>ROUND(N38+O38,2)</f>
        <v>317919302.69</v>
      </c>
      <c r="O47" s="32">
        <f>N47/N46</f>
        <v>3.5000000000000003E-2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7.75" customHeight="1" x14ac:dyDescent="0.25">
      <c r="A48" s="43" t="s">
        <v>49</v>
      </c>
      <c r="B48" s="24"/>
      <c r="C48" s="24"/>
      <c r="D48" s="24"/>
      <c r="E48" s="24"/>
      <c r="F48" s="24"/>
      <c r="G48" s="24"/>
      <c r="H48" s="24"/>
      <c r="I48" s="49"/>
      <c r="J48" s="49"/>
      <c r="K48" s="49"/>
      <c r="L48" s="49"/>
      <c r="M48" s="24"/>
      <c r="N48" s="86">
        <f>N46*O48</f>
        <v>544699368.02999997</v>
      </c>
      <c r="O48" s="33">
        <v>0.06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7.75" customHeight="1" x14ac:dyDescent="0.25">
      <c r="A49" s="46" t="s">
        <v>50</v>
      </c>
      <c r="B49" s="34"/>
      <c r="C49" s="34"/>
      <c r="D49" s="34"/>
      <c r="E49" s="34"/>
      <c r="F49" s="34"/>
      <c r="G49" s="34"/>
      <c r="H49" s="34"/>
      <c r="I49" s="51"/>
      <c r="J49" s="51"/>
      <c r="K49" s="51"/>
      <c r="L49" s="51"/>
      <c r="M49" s="34"/>
      <c r="N49" s="28">
        <f>FLOOR(0.95*N48,0.0000000001)</f>
        <v>517464399.63</v>
      </c>
      <c r="O49" s="33">
        <f>O48*95%</f>
        <v>5.7000000000000002E-2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7.75" customHeight="1" x14ac:dyDescent="0.25">
      <c r="A50" s="46" t="s">
        <v>51</v>
      </c>
      <c r="B50" s="34"/>
      <c r="C50" s="34"/>
      <c r="D50" s="34"/>
      <c r="E50" s="34"/>
      <c r="F50" s="34"/>
      <c r="G50" s="34"/>
      <c r="H50" s="34"/>
      <c r="I50" s="51"/>
      <c r="J50" s="51"/>
      <c r="K50" s="51"/>
      <c r="L50" s="51"/>
      <c r="M50" s="34"/>
      <c r="N50" s="28">
        <f>0.9*N48</f>
        <v>490229431.23000002</v>
      </c>
      <c r="O50" s="33">
        <f>O48*90%</f>
        <v>5.3999999999999999E-2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10" t="s">
        <v>70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3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3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6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6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3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6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3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3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6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.75" customHeight="1" x14ac:dyDescent="0.4">
      <c r="A59" s="37" t="s">
        <v>52</v>
      </c>
      <c r="B59" s="38"/>
      <c r="C59" s="38" t="s">
        <v>53</v>
      </c>
      <c r="D59" s="38"/>
      <c r="E59" s="38"/>
      <c r="H59" s="107" t="s">
        <v>54</v>
      </c>
      <c r="I59" s="107"/>
      <c r="J59" s="107"/>
      <c r="K59" s="107"/>
      <c r="N59" s="107" t="s">
        <v>55</v>
      </c>
      <c r="O59" s="91"/>
      <c r="P59" s="39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.75" customHeight="1" x14ac:dyDescent="0.4">
      <c r="A60" s="37" t="s">
        <v>56</v>
      </c>
      <c r="B60" s="41"/>
      <c r="C60" s="109" t="s">
        <v>57</v>
      </c>
      <c r="D60" s="91"/>
      <c r="E60" s="91"/>
      <c r="H60" s="108" t="s">
        <v>58</v>
      </c>
      <c r="I60" s="108"/>
      <c r="J60" s="108"/>
      <c r="K60" s="108"/>
      <c r="N60" s="108" t="s">
        <v>59</v>
      </c>
      <c r="O60" s="91"/>
      <c r="P60" s="39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3.25" customHeight="1" x14ac:dyDescent="0.2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28">
    <mergeCell ref="A62:O62"/>
    <mergeCell ref="A52:N52"/>
    <mergeCell ref="N59:O59"/>
    <mergeCell ref="N60:O60"/>
    <mergeCell ref="C60:E60"/>
    <mergeCell ref="H60:K60"/>
    <mergeCell ref="H59:K59"/>
    <mergeCell ref="A17:A20"/>
    <mergeCell ref="B17:B20"/>
    <mergeCell ref="I17:I20"/>
    <mergeCell ref="C17:C20"/>
    <mergeCell ref="D17:D20"/>
    <mergeCell ref="M17:M20"/>
    <mergeCell ref="J17:J20"/>
    <mergeCell ref="K17:K20"/>
    <mergeCell ref="L17:L20"/>
    <mergeCell ref="A5:O5"/>
    <mergeCell ref="A6:O6"/>
    <mergeCell ref="A9:O9"/>
    <mergeCell ref="A10:O10"/>
    <mergeCell ref="A11:O11"/>
    <mergeCell ref="A12:O12"/>
    <mergeCell ref="A15:O15"/>
    <mergeCell ref="E17:E20"/>
    <mergeCell ref="F17:F20"/>
    <mergeCell ref="G17:G20"/>
    <mergeCell ref="H17:H20"/>
    <mergeCell ref="A16:O16"/>
  </mergeCells>
  <pageMargins left="0.25" right="0.25" top="0.75" bottom="0.75" header="0" footer="0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6</xdr:col>
                <xdr:colOff>152400</xdr:colOff>
                <xdr:row>0</xdr:row>
                <xdr:rowOff>0</xdr:rowOff>
              </from>
              <to>
                <xdr:col>7</xdr:col>
                <xdr:colOff>152400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Anexo_1_Dem_Desp_Pessoal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GEINC/CCONT/STN</dc:creator>
  <cp:lastModifiedBy>ssucin</cp:lastModifiedBy>
  <cp:lastPrinted>2024-05-28T16:21:40Z</cp:lastPrinted>
  <dcterms:created xsi:type="dcterms:W3CDTF">2001-09-06T15:18:59Z</dcterms:created>
  <dcterms:modified xsi:type="dcterms:W3CDTF">2024-05-28T16:22:50Z</dcterms:modified>
</cp:coreProperties>
</file>